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ram\Documents\Guys Files 5 24 19\2019\DRMK\Consulting Resources\Management Resources\"/>
    </mc:Choice>
  </mc:AlternateContent>
  <xr:revisionPtr revIDLastSave="0" documentId="13_ncr:1_{60E4586E-DD44-4A56-9386-2C067B780161}" xr6:coauthVersionLast="44" xr6:coauthVersionMax="44" xr10:uidLastSave="{00000000-0000-0000-0000-000000000000}"/>
  <bookViews>
    <workbookView xWindow="-108" yWindow="-108" windowWidth="23256" windowHeight="12576" xr2:uid="{1CB9242C-7A3A-41DD-956E-23BAA7D77D93}"/>
  </bookViews>
  <sheets>
    <sheet name="Staffing Needs" sheetId="2" r:id="rId1"/>
    <sheet name="Capacity" sheetId="1" r:id="rId2"/>
    <sheet name="PR Expense Strategy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K21" i="3"/>
  <c r="L21" i="3"/>
  <c r="M21" i="3"/>
  <c r="L20" i="3"/>
  <c r="M20" i="3"/>
  <c r="D24" i="4" l="1"/>
  <c r="D17" i="4"/>
  <c r="E24" i="4"/>
  <c r="H24" i="4"/>
  <c r="D9" i="4"/>
  <c r="E9" i="4"/>
  <c r="H16" i="4"/>
  <c r="H15" i="4"/>
  <c r="H14" i="4"/>
  <c r="H13" i="4"/>
  <c r="H12" i="4"/>
  <c r="H8" i="4"/>
  <c r="H7" i="4"/>
  <c r="H6" i="4"/>
  <c r="H21" i="4"/>
  <c r="H19" i="4"/>
  <c r="H11" i="4"/>
  <c r="H17" i="4" s="1"/>
  <c r="H5" i="4"/>
  <c r="F16" i="4"/>
  <c r="F15" i="4"/>
  <c r="F14" i="4"/>
  <c r="F13" i="4"/>
  <c r="F12" i="4"/>
  <c r="F21" i="4"/>
  <c r="F11" i="4"/>
  <c r="F8" i="4"/>
  <c r="F7" i="4"/>
  <c r="F6" i="4"/>
  <c r="F5" i="4"/>
  <c r="F24" i="4" l="1"/>
  <c r="H9" i="4"/>
  <c r="F9" i="4"/>
  <c r="E6" i="2" l="1"/>
  <c r="E7" i="2"/>
  <c r="D20" i="1" l="1"/>
  <c r="M14" i="3"/>
  <c r="L14" i="3"/>
  <c r="K14" i="3"/>
  <c r="K20" i="3"/>
  <c r="M9" i="3"/>
  <c r="M8" i="3"/>
  <c r="M12" i="3"/>
  <c r="M16" i="3"/>
  <c r="M7" i="3"/>
  <c r="L7" i="3"/>
  <c r="L16" i="3"/>
  <c r="M11" i="3"/>
  <c r="L11" i="3"/>
  <c r="K11" i="3"/>
  <c r="M6" i="3"/>
  <c r="L6" i="3"/>
  <c r="K6" i="3"/>
  <c r="M5" i="3"/>
  <c r="L5" i="3"/>
  <c r="K5" i="3"/>
  <c r="F20" i="3"/>
  <c r="G20" i="3"/>
  <c r="G17" i="3"/>
  <c r="G16" i="3"/>
  <c r="G11" i="3"/>
  <c r="G9" i="3"/>
  <c r="G8" i="3"/>
  <c r="G7" i="3"/>
  <c r="G6" i="3"/>
  <c r="G5" i="3"/>
  <c r="M16" i="2"/>
  <c r="M15" i="2"/>
  <c r="M14" i="2"/>
  <c r="M13" i="2"/>
  <c r="M12" i="2"/>
  <c r="M11" i="2"/>
  <c r="G17" i="2"/>
  <c r="G11" i="2"/>
  <c r="F18" i="2"/>
  <c r="E16" i="2"/>
  <c r="G16" i="2" s="1"/>
  <c r="E15" i="2"/>
  <c r="G15" i="2" s="1"/>
  <c r="E14" i="2"/>
  <c r="G14" i="2" s="1"/>
  <c r="E13" i="2"/>
  <c r="G13" i="2" s="1"/>
  <c r="E12" i="2"/>
  <c r="G12" i="2" s="1"/>
  <c r="G18" i="2" s="1"/>
  <c r="E11" i="2"/>
  <c r="D18" i="2"/>
  <c r="C18" i="2"/>
  <c r="F17" i="1"/>
  <c r="F16" i="1"/>
  <c r="F11" i="1"/>
  <c r="F9" i="1"/>
  <c r="F8" i="1"/>
  <c r="F7" i="1"/>
  <c r="F6" i="1"/>
  <c r="F5" i="1"/>
  <c r="E20" i="1"/>
  <c r="F20" i="1" l="1"/>
  <c r="M18" i="2"/>
  <c r="E18" i="2"/>
</calcChain>
</file>

<file path=xl/sharedStrings.xml><?xml version="1.0" encoding="utf-8"?>
<sst xmlns="http://schemas.openxmlformats.org/spreadsheetml/2006/main" count="148" uniqueCount="88">
  <si>
    <t>Sally</t>
  </si>
  <si>
    <t>Eric</t>
  </si>
  <si>
    <t>David</t>
  </si>
  <si>
    <t>Susan</t>
  </si>
  <si>
    <t>Martha</t>
  </si>
  <si>
    <t>Denise</t>
  </si>
  <si>
    <t>Molly</t>
  </si>
  <si>
    <t>Kristen</t>
  </si>
  <si>
    <t>Employee</t>
  </si>
  <si>
    <t>Role</t>
  </si>
  <si>
    <t>Avg Wkly Hours</t>
  </si>
  <si>
    <t>PT Sales</t>
  </si>
  <si>
    <t>FT Sales</t>
  </si>
  <si>
    <t>Office</t>
  </si>
  <si>
    <t>Admin Support</t>
  </si>
  <si>
    <t>Salary Store Mgr</t>
  </si>
  <si>
    <t>Open</t>
  </si>
  <si>
    <t>Sales Last 12 Mos</t>
  </si>
  <si>
    <t>Owner</t>
  </si>
  <si>
    <t>Approx Sls/ Hr</t>
  </si>
  <si>
    <t>Objective Analysis</t>
  </si>
  <si>
    <t>Current Sales</t>
  </si>
  <si>
    <t>Max Capacity of Each Sales Person</t>
  </si>
  <si>
    <t>Analyze The Capacity Of Your Current Staff</t>
  </si>
  <si>
    <t>Store Operating Hours</t>
  </si>
  <si>
    <t>Monday</t>
  </si>
  <si>
    <t>Tuesday</t>
  </si>
  <si>
    <t>Wednesday</t>
  </si>
  <si>
    <t>Thursday</t>
  </si>
  <si>
    <t>Friday</t>
  </si>
  <si>
    <t>Saturday</t>
  </si>
  <si>
    <t>Sunday</t>
  </si>
  <si>
    <t>10am - 6pm</t>
  </si>
  <si>
    <t>Closed</t>
  </si>
  <si>
    <t>10am - 5pm</t>
  </si>
  <si>
    <t>10am - 8pm</t>
  </si>
  <si>
    <t>Hours Per Week</t>
  </si>
  <si>
    <t>Open To Public</t>
  </si>
  <si>
    <t>Plus, Set Up 1 hr/ Take Down 1/2 Hr</t>
  </si>
  <si>
    <t xml:space="preserve">Avg # of Staff/ Day </t>
  </si>
  <si>
    <t>Total Staffing Hours</t>
  </si>
  <si>
    <t>Management</t>
  </si>
  <si>
    <t>Sales Staff</t>
  </si>
  <si>
    <t>Admin/ Off Staff</t>
  </si>
  <si>
    <t>Hrly Asst Sls Mgr</t>
  </si>
  <si>
    <t>Total Operating Hours</t>
  </si>
  <si>
    <t>Jeweler</t>
  </si>
  <si>
    <t>Employee Mix Needed To Schedule @ 8 hrs/day</t>
  </si>
  <si>
    <t>Actual Wkly Hrs Scheduled</t>
  </si>
  <si>
    <t>Schedule Priority Rank 1-3</t>
  </si>
  <si>
    <t>Hourly Rate</t>
  </si>
  <si>
    <t>Office Mrg</t>
  </si>
  <si>
    <t>$1,350/Wk</t>
  </si>
  <si>
    <t>Your Strategy</t>
  </si>
  <si>
    <t>Projected Scheduled Weekly Payroll Plan</t>
  </si>
  <si>
    <t>Brenda</t>
  </si>
  <si>
    <t>FT Jeweler</t>
  </si>
  <si>
    <t>Totals w/o Owner, Admin or Jeweler</t>
  </si>
  <si>
    <t>Start Date</t>
  </si>
  <si>
    <t>Weekly Expense</t>
  </si>
  <si>
    <t>Weekly Hours</t>
  </si>
  <si>
    <t>Minimum Store Staffing Needs</t>
  </si>
  <si>
    <t>Average Traffic Per Day</t>
  </si>
  <si>
    <t>TRAFFIC:</t>
  </si>
  <si>
    <t>Average Traffic Per Operating Hour</t>
  </si>
  <si>
    <t># of SA Needed at 2 customers/ hour</t>
  </si>
  <si>
    <t>15,600 last year</t>
  </si>
  <si>
    <t>Store needs to average 3 SA on staff each day</t>
  </si>
  <si>
    <t>Approx $    Sls/ Hr</t>
  </si>
  <si>
    <t>Total w/o Owner, Admin or Jwlr</t>
  </si>
  <si>
    <t>Donny</t>
  </si>
  <si>
    <t>Brad</t>
  </si>
  <si>
    <t>Marcus</t>
  </si>
  <si>
    <t>Millie</t>
  </si>
  <si>
    <t>Giftwrap &amp; Clean</t>
  </si>
  <si>
    <t>Repair Admin</t>
  </si>
  <si>
    <t>Weekly Payroll</t>
  </si>
  <si>
    <t>Avg Week Base Pay</t>
  </si>
  <si>
    <t>Stan</t>
  </si>
  <si>
    <t>Office/ Finance</t>
  </si>
  <si>
    <t>Admin Merch</t>
  </si>
  <si>
    <t>Larry</t>
  </si>
  <si>
    <t>EXAMPLE STORE</t>
  </si>
  <si>
    <t>Stage 1 Opening</t>
  </si>
  <si>
    <t>Stage 2      30% - 50%</t>
  </si>
  <si>
    <t>Stage 3               Near Normal 75%+</t>
  </si>
  <si>
    <t>Implement Action Plan Strategy: Ramping Up Your Staff In Stages</t>
  </si>
  <si>
    <t>EXAMPLE- STAFF OUT OF BALANCE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</si>
</sst>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quotePrefix="1" applyBorder="1"/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0" fillId="0" borderId="7" xfId="0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4" xfId="0" applyBorder="1"/>
    <xf numFmtId="0" fontId="5" fillId="0" borderId="3" xfId="0" applyFont="1" applyBorder="1" applyAlignment="1">
      <alignment horizontal="right"/>
    </xf>
    <xf numFmtId="0" fontId="3" fillId="0" borderId="2" xfId="0" applyFont="1" applyBorder="1"/>
    <xf numFmtId="3" fontId="0" fillId="0" borderId="1" xfId="0" applyNumberForma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3" fillId="4" borderId="2" xfId="0" applyFont="1" applyFill="1" applyBorder="1"/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0" fontId="0" fillId="4" borderId="0" xfId="0" applyFill="1"/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6" fillId="0" borderId="3" xfId="0" applyFont="1" applyFill="1" applyBorder="1" applyAlignment="1">
      <alignment horizontal="right"/>
    </xf>
    <xf numFmtId="165" fontId="0" fillId="6" borderId="1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18</xdr:row>
      <xdr:rowOff>144780</xdr:rowOff>
    </xdr:from>
    <xdr:to>
      <xdr:col>3</xdr:col>
      <xdr:colOff>662940</xdr:colOff>
      <xdr:row>21</xdr:row>
      <xdr:rowOff>121920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406D3F04-2E29-4E3F-BA43-6CB7BB2DE810}"/>
            </a:ext>
          </a:extLst>
        </xdr:cNvPr>
        <xdr:cNvSpPr/>
      </xdr:nvSpPr>
      <xdr:spPr>
        <a:xfrm flipH="1">
          <a:off x="68580" y="4191000"/>
          <a:ext cx="2651760" cy="525780"/>
        </a:xfrm>
        <a:prstGeom prst="wedgeRoundRectCallout">
          <a:avLst>
            <a:gd name="adj1" fmla="val -13490"/>
            <a:gd name="adj2" fmla="val -6962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Change your hours of operation</a:t>
          </a:r>
          <a:r>
            <a:rPr lang="en-US" sz="1100" baseline="0"/>
            <a:t> and lower or increase minimum payroll needs.</a:t>
          </a:r>
          <a:endParaRPr lang="en-US" sz="1100"/>
        </a:p>
      </xdr:txBody>
    </xdr:sp>
    <xdr:clientData/>
  </xdr:twoCellAnchor>
  <xdr:twoCellAnchor>
    <xdr:from>
      <xdr:col>8</xdr:col>
      <xdr:colOff>15240</xdr:colOff>
      <xdr:row>17</xdr:row>
      <xdr:rowOff>129540</xdr:rowOff>
    </xdr:from>
    <xdr:to>
      <xdr:col>11</xdr:col>
      <xdr:colOff>274320</xdr:colOff>
      <xdr:row>21</xdr:row>
      <xdr:rowOff>68580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023F5AED-A40D-4BC1-B4D7-94E09A60A4F4}"/>
            </a:ext>
          </a:extLst>
        </xdr:cNvPr>
        <xdr:cNvSpPr/>
      </xdr:nvSpPr>
      <xdr:spPr>
        <a:xfrm>
          <a:off x="4770120" y="3048000"/>
          <a:ext cx="1988820" cy="708660"/>
        </a:xfrm>
        <a:prstGeom prst="wedgeRoundRectCallout">
          <a:avLst>
            <a:gd name="adj1" fmla="val -32344"/>
            <a:gd name="adj2" fmla="val -6916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Consider how staff schedules need overlap to cover breaks or surges in traffic each day</a:t>
          </a:r>
        </a:p>
      </xdr:txBody>
    </xdr:sp>
    <xdr:clientData/>
  </xdr:twoCellAnchor>
  <xdr:twoCellAnchor>
    <xdr:from>
      <xdr:col>0</xdr:col>
      <xdr:colOff>678180</xdr:colOff>
      <xdr:row>2</xdr:row>
      <xdr:rowOff>274320</xdr:rowOff>
    </xdr:from>
    <xdr:to>
      <xdr:col>1</xdr:col>
      <xdr:colOff>502920</xdr:colOff>
      <xdr:row>5</xdr:row>
      <xdr:rowOff>7620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23B33C5C-E99F-4B37-970A-18C90EDBE22B}"/>
            </a:ext>
          </a:extLst>
        </xdr:cNvPr>
        <xdr:cNvSpPr/>
      </xdr:nvSpPr>
      <xdr:spPr>
        <a:xfrm>
          <a:off x="678180" y="548640"/>
          <a:ext cx="541020" cy="4876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/>
            <a:t>A</a:t>
          </a:r>
        </a:p>
      </xdr:txBody>
    </xdr:sp>
    <xdr:clientData/>
  </xdr:twoCellAnchor>
  <xdr:twoCellAnchor>
    <xdr:from>
      <xdr:col>1</xdr:col>
      <xdr:colOff>228600</xdr:colOff>
      <xdr:row>8</xdr:row>
      <xdr:rowOff>68580</xdr:rowOff>
    </xdr:from>
    <xdr:to>
      <xdr:col>2</xdr:col>
      <xdr:colOff>38100</xdr:colOff>
      <xdr:row>9</xdr:row>
      <xdr:rowOff>388620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0E6DCB0-2F1D-4795-B743-79DD9CAD364E}"/>
            </a:ext>
          </a:extLst>
        </xdr:cNvPr>
        <xdr:cNvSpPr/>
      </xdr:nvSpPr>
      <xdr:spPr>
        <a:xfrm>
          <a:off x="944880" y="1615440"/>
          <a:ext cx="541020" cy="5029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/>
            <a:t>B</a:t>
          </a:r>
        </a:p>
      </xdr:txBody>
    </xdr:sp>
    <xdr:clientData/>
  </xdr:twoCellAnchor>
  <xdr:twoCellAnchor>
    <xdr:from>
      <xdr:col>10</xdr:col>
      <xdr:colOff>289560</xdr:colOff>
      <xdr:row>5</xdr:row>
      <xdr:rowOff>76200</xdr:rowOff>
    </xdr:from>
    <xdr:to>
      <xdr:col>11</xdr:col>
      <xdr:colOff>274320</xdr:colOff>
      <xdr:row>8</xdr:row>
      <xdr:rowOff>53340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55363B3-ED21-4CF5-8B05-B19FD85591F8}"/>
            </a:ext>
          </a:extLst>
        </xdr:cNvPr>
        <xdr:cNvSpPr/>
      </xdr:nvSpPr>
      <xdr:spPr>
        <a:xfrm>
          <a:off x="6263640" y="1104900"/>
          <a:ext cx="495300" cy="495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/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38100</xdr:rowOff>
    </xdr:from>
    <xdr:to>
      <xdr:col>7</xdr:col>
      <xdr:colOff>853440</xdr:colOff>
      <xdr:row>23</xdr:row>
      <xdr:rowOff>167640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669A9AC4-328E-4482-9B52-0A146C245F77}"/>
            </a:ext>
          </a:extLst>
        </xdr:cNvPr>
        <xdr:cNvSpPr/>
      </xdr:nvSpPr>
      <xdr:spPr>
        <a:xfrm>
          <a:off x="2407920" y="4107180"/>
          <a:ext cx="2857500" cy="495300"/>
        </a:xfrm>
        <a:prstGeom prst="wedgeRoundRectCallout">
          <a:avLst>
            <a:gd name="adj1" fmla="val 10214"/>
            <a:gd name="adj2" fmla="val -9288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Top Priority</a:t>
          </a:r>
          <a:r>
            <a:rPr lang="en-US" sz="1100" baseline="0"/>
            <a:t> will be to bring back your most productive and highest potential sellers first.</a:t>
          </a:r>
          <a:endParaRPr lang="en-US" sz="1100"/>
        </a:p>
      </xdr:txBody>
    </xdr:sp>
    <xdr:clientData/>
  </xdr:twoCellAnchor>
  <xdr:twoCellAnchor>
    <xdr:from>
      <xdr:col>7</xdr:col>
      <xdr:colOff>533400</xdr:colOff>
      <xdr:row>0</xdr:row>
      <xdr:rowOff>83820</xdr:rowOff>
    </xdr:from>
    <xdr:to>
      <xdr:col>7</xdr:col>
      <xdr:colOff>822960</xdr:colOff>
      <xdr:row>1</xdr:row>
      <xdr:rowOff>243840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8C1D0371-2390-41BC-822A-A2D0E961D507}"/>
            </a:ext>
          </a:extLst>
        </xdr:cNvPr>
        <xdr:cNvSpPr/>
      </xdr:nvSpPr>
      <xdr:spPr>
        <a:xfrm>
          <a:off x="4945380" y="83820"/>
          <a:ext cx="289560" cy="38862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20</xdr:row>
      <xdr:rowOff>114300</xdr:rowOff>
    </xdr:from>
    <xdr:to>
      <xdr:col>8</xdr:col>
      <xdr:colOff>388620</xdr:colOff>
      <xdr:row>24</xdr:row>
      <xdr:rowOff>91440</xdr:rowOff>
    </xdr:to>
    <xdr:sp macro="" textlink="">
      <xdr:nvSpPr>
        <xdr:cNvPr id="2" name="Speech Bubble: Rectangle with Corners Rounded 1">
          <a:extLst>
            <a:ext uri="{FF2B5EF4-FFF2-40B4-BE49-F238E27FC236}">
              <a16:creationId xmlns:a16="http://schemas.microsoft.com/office/drawing/2014/main" id="{934B7C7C-75CF-44B1-9D82-FD12F1084DAB}"/>
            </a:ext>
          </a:extLst>
        </xdr:cNvPr>
        <xdr:cNvSpPr/>
      </xdr:nvSpPr>
      <xdr:spPr>
        <a:xfrm>
          <a:off x="1562100" y="4000500"/>
          <a:ext cx="2613660" cy="708660"/>
        </a:xfrm>
        <a:prstGeom prst="wedgeRoundRectCallout">
          <a:avLst>
            <a:gd name="adj1" fmla="val -56985"/>
            <a:gd name="adj2" fmla="val -13084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 Owner</a:t>
          </a:r>
          <a:r>
            <a:rPr lang="en-US" sz="1100" baseline="0"/>
            <a:t> &amp; salaried manager have the most flexibility in hours to contribute to store coverage.</a:t>
          </a:r>
          <a:endParaRPr lang="en-US" sz="1100"/>
        </a:p>
      </xdr:txBody>
    </xdr:sp>
    <xdr:clientData/>
  </xdr:twoCellAnchor>
  <xdr:twoCellAnchor>
    <xdr:from>
      <xdr:col>9</xdr:col>
      <xdr:colOff>487680</xdr:colOff>
      <xdr:row>21</xdr:row>
      <xdr:rowOff>114300</xdr:rowOff>
    </xdr:from>
    <xdr:to>
      <xdr:col>12</xdr:col>
      <xdr:colOff>845820</xdr:colOff>
      <xdr:row>25</xdr:row>
      <xdr:rowOff>83820</xdr:rowOff>
    </xdr:to>
    <xdr:sp macro="" textlink="">
      <xdr:nvSpPr>
        <xdr:cNvPr id="3" name="Speech Bubble: Rectangle with Corners Rounded 2">
          <a:extLst>
            <a:ext uri="{FF2B5EF4-FFF2-40B4-BE49-F238E27FC236}">
              <a16:creationId xmlns:a16="http://schemas.microsoft.com/office/drawing/2014/main" id="{C39555C3-57AE-41D8-80CE-4C7E8DFB0C40}"/>
            </a:ext>
          </a:extLst>
        </xdr:cNvPr>
        <xdr:cNvSpPr/>
      </xdr:nvSpPr>
      <xdr:spPr>
        <a:xfrm>
          <a:off x="5394960" y="4183380"/>
          <a:ext cx="3055620" cy="701040"/>
        </a:xfrm>
        <a:prstGeom prst="wedgeRoundRectCallout">
          <a:avLst>
            <a:gd name="adj1" fmla="val 32148"/>
            <a:gd name="adj2" fmla="val -66848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Obviously, scheduling staff fewer hours per week with split shifts and sending people home</a:t>
          </a:r>
          <a:r>
            <a:rPr lang="en-US" sz="1100" baseline="0"/>
            <a:t> early </a:t>
          </a:r>
          <a:r>
            <a:rPr lang="en-US" sz="1100"/>
            <a:t>will help</a:t>
          </a:r>
          <a:r>
            <a:rPr lang="en-US" sz="1100" baseline="0"/>
            <a:t> manage weekly PR expenses.</a:t>
          </a:r>
          <a:endParaRPr lang="en-US" sz="1100"/>
        </a:p>
      </xdr:txBody>
    </xdr:sp>
    <xdr:clientData/>
  </xdr:twoCellAnchor>
  <xdr:twoCellAnchor>
    <xdr:from>
      <xdr:col>9</xdr:col>
      <xdr:colOff>883920</xdr:colOff>
      <xdr:row>4</xdr:row>
      <xdr:rowOff>68580</xdr:rowOff>
    </xdr:from>
    <xdr:to>
      <xdr:col>10</xdr:col>
      <xdr:colOff>137160</xdr:colOff>
      <xdr:row>4</xdr:row>
      <xdr:rowOff>190500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C9F16A36-A1DB-42FC-94DB-FF55796CBDA5}"/>
            </a:ext>
          </a:extLst>
        </xdr:cNvPr>
        <xdr:cNvSpPr/>
      </xdr:nvSpPr>
      <xdr:spPr>
        <a:xfrm>
          <a:off x="5791200" y="1120140"/>
          <a:ext cx="228600" cy="12192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876300</xdr:colOff>
      <xdr:row>5</xdr:row>
      <xdr:rowOff>60960</xdr:rowOff>
    </xdr:from>
    <xdr:to>
      <xdr:col>10</xdr:col>
      <xdr:colOff>129540</xdr:colOff>
      <xdr:row>5</xdr:row>
      <xdr:rowOff>182880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F31571A-5938-4F31-B1AD-EE9282D38E00}"/>
            </a:ext>
          </a:extLst>
        </xdr:cNvPr>
        <xdr:cNvSpPr/>
      </xdr:nvSpPr>
      <xdr:spPr>
        <a:xfrm>
          <a:off x="5783580" y="1325880"/>
          <a:ext cx="228600" cy="12192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922020</xdr:colOff>
      <xdr:row>10</xdr:row>
      <xdr:rowOff>53340</xdr:rowOff>
    </xdr:from>
    <xdr:to>
      <xdr:col>10</xdr:col>
      <xdr:colOff>175260</xdr:colOff>
      <xdr:row>10</xdr:row>
      <xdr:rowOff>175260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4E38C848-BCB3-4DF0-AFF0-5B0016429B29}"/>
            </a:ext>
          </a:extLst>
        </xdr:cNvPr>
        <xdr:cNvSpPr/>
      </xdr:nvSpPr>
      <xdr:spPr>
        <a:xfrm>
          <a:off x="5829300" y="2240280"/>
          <a:ext cx="228600" cy="12192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914400</xdr:colOff>
      <xdr:row>13</xdr:row>
      <xdr:rowOff>30480</xdr:rowOff>
    </xdr:from>
    <xdr:to>
      <xdr:col>10</xdr:col>
      <xdr:colOff>167640</xdr:colOff>
      <xdr:row>13</xdr:row>
      <xdr:rowOff>152400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472A437E-74B3-4E0E-BC79-C1890F239994}"/>
            </a:ext>
          </a:extLst>
        </xdr:cNvPr>
        <xdr:cNvSpPr/>
      </xdr:nvSpPr>
      <xdr:spPr>
        <a:xfrm>
          <a:off x="5821680" y="2743200"/>
          <a:ext cx="228600" cy="12192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891540</xdr:colOff>
      <xdr:row>16</xdr:row>
      <xdr:rowOff>45720</xdr:rowOff>
    </xdr:from>
    <xdr:to>
      <xdr:col>10</xdr:col>
      <xdr:colOff>144780</xdr:colOff>
      <xdr:row>16</xdr:row>
      <xdr:rowOff>167640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E978A17E-4C93-403F-98FA-85DBB04207BA}"/>
            </a:ext>
          </a:extLst>
        </xdr:cNvPr>
        <xdr:cNvSpPr/>
      </xdr:nvSpPr>
      <xdr:spPr>
        <a:xfrm>
          <a:off x="5798820" y="3253740"/>
          <a:ext cx="228600" cy="121920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868680</xdr:colOff>
      <xdr:row>6</xdr:row>
      <xdr:rowOff>45720</xdr:rowOff>
    </xdr:from>
    <xdr:to>
      <xdr:col>11</xdr:col>
      <xdr:colOff>160020</xdr:colOff>
      <xdr:row>6</xdr:row>
      <xdr:rowOff>182880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DA73431B-D15B-49B3-9712-B3E6BDAD79B6}"/>
            </a:ext>
          </a:extLst>
        </xdr:cNvPr>
        <xdr:cNvSpPr/>
      </xdr:nvSpPr>
      <xdr:spPr>
        <a:xfrm>
          <a:off x="5775960" y="1524000"/>
          <a:ext cx="1127760" cy="137160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876300</xdr:colOff>
      <xdr:row>8</xdr:row>
      <xdr:rowOff>45720</xdr:rowOff>
    </xdr:from>
    <xdr:to>
      <xdr:col>12</xdr:col>
      <xdr:colOff>190500</xdr:colOff>
      <xdr:row>8</xdr:row>
      <xdr:rowOff>198120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97ED4C3E-E1E8-4569-9C5A-3F59D02FE3A4}"/>
            </a:ext>
          </a:extLst>
        </xdr:cNvPr>
        <xdr:cNvSpPr/>
      </xdr:nvSpPr>
      <xdr:spPr>
        <a:xfrm>
          <a:off x="5783580" y="1950720"/>
          <a:ext cx="2011680" cy="152400"/>
        </a:xfrm>
        <a:prstGeom prst="rightArrow">
          <a:avLst/>
        </a:prstGeom>
        <a:solidFill>
          <a:srgbClr val="FFEBFF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906780</xdr:colOff>
      <xdr:row>11</xdr:row>
      <xdr:rowOff>53340</xdr:rowOff>
    </xdr:from>
    <xdr:to>
      <xdr:col>12</xdr:col>
      <xdr:colOff>167640</xdr:colOff>
      <xdr:row>11</xdr:row>
      <xdr:rowOff>198120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id="{FEAB378D-6113-4D0F-B6F4-B99E48A7FB51}"/>
            </a:ext>
          </a:extLst>
        </xdr:cNvPr>
        <xdr:cNvSpPr/>
      </xdr:nvSpPr>
      <xdr:spPr>
        <a:xfrm>
          <a:off x="5814060" y="2453640"/>
          <a:ext cx="1958340" cy="144780"/>
        </a:xfrm>
        <a:prstGeom prst="rightArrow">
          <a:avLst/>
        </a:prstGeom>
        <a:solidFill>
          <a:srgbClr val="FFEBFF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883920</xdr:colOff>
      <xdr:row>15</xdr:row>
      <xdr:rowOff>45720</xdr:rowOff>
    </xdr:from>
    <xdr:to>
      <xdr:col>11</xdr:col>
      <xdr:colOff>175260</xdr:colOff>
      <xdr:row>15</xdr:row>
      <xdr:rowOff>182880</xdr:rowOff>
    </xdr:to>
    <xdr:sp macro="" textlink="">
      <xdr:nvSpPr>
        <xdr:cNvPr id="15" name="Arrow: Right 14">
          <a:extLst>
            <a:ext uri="{FF2B5EF4-FFF2-40B4-BE49-F238E27FC236}">
              <a16:creationId xmlns:a16="http://schemas.microsoft.com/office/drawing/2014/main" id="{2A9E4C25-2326-4C31-AF53-29A94D1A3A5A}"/>
            </a:ext>
          </a:extLst>
        </xdr:cNvPr>
        <xdr:cNvSpPr/>
      </xdr:nvSpPr>
      <xdr:spPr>
        <a:xfrm>
          <a:off x="5791200" y="3040380"/>
          <a:ext cx="1127760" cy="137160"/>
        </a:xfrm>
        <a:prstGeom prst="right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868680</xdr:colOff>
      <xdr:row>7</xdr:row>
      <xdr:rowOff>45720</xdr:rowOff>
    </xdr:from>
    <xdr:to>
      <xdr:col>12</xdr:col>
      <xdr:colOff>182880</xdr:colOff>
      <xdr:row>7</xdr:row>
      <xdr:rowOff>198120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61C5079C-3E73-452C-A27E-42A0C88C9B6A}"/>
            </a:ext>
          </a:extLst>
        </xdr:cNvPr>
        <xdr:cNvSpPr/>
      </xdr:nvSpPr>
      <xdr:spPr>
        <a:xfrm>
          <a:off x="5775960" y="1737360"/>
          <a:ext cx="2011680" cy="152400"/>
        </a:xfrm>
        <a:prstGeom prst="rightArrow">
          <a:avLst/>
        </a:prstGeom>
        <a:solidFill>
          <a:srgbClr val="FFEBFF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967740</xdr:colOff>
      <xdr:row>0</xdr:row>
      <xdr:rowOff>76200</xdr:rowOff>
    </xdr:from>
    <xdr:to>
      <xdr:col>13</xdr:col>
      <xdr:colOff>190500</xdr:colOff>
      <xdr:row>26</xdr:row>
      <xdr:rowOff>15240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D3C4B732-7337-4547-B61E-28A3BE88D707}"/>
            </a:ext>
          </a:extLst>
        </xdr:cNvPr>
        <xdr:cNvSpPr/>
      </xdr:nvSpPr>
      <xdr:spPr>
        <a:xfrm>
          <a:off x="4754880" y="76200"/>
          <a:ext cx="3962400" cy="5097780"/>
        </a:xfrm>
        <a:prstGeom prst="roundRect">
          <a:avLst/>
        </a:prstGeom>
        <a:noFill/>
        <a:effectLst>
          <a:glow rad="101600">
            <a:schemeClr val="accent6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E1E0-FA20-4755-86BD-116AB553F015}">
  <sheetPr>
    <pageSetUpPr fitToPage="1"/>
  </sheetPr>
  <dimension ref="A1:M18"/>
  <sheetViews>
    <sheetView tabSelected="1" workbookViewId="0">
      <selection activeCell="D10" sqref="D10"/>
    </sheetView>
  </sheetViews>
  <sheetFormatPr defaultRowHeight="14.4" x14ac:dyDescent="0.3"/>
  <cols>
    <col min="1" max="1" width="10.44140625" customWidth="1"/>
    <col min="2" max="2" width="10.6640625" bestFit="1" customWidth="1"/>
    <col min="3" max="3" width="8.88671875" style="1"/>
    <col min="4" max="4" width="11.44140625" customWidth="1"/>
    <col min="8" max="8" width="1.21875" customWidth="1"/>
    <col min="11" max="12" width="7.44140625" customWidth="1"/>
    <col min="13" max="13" width="9.6640625" customWidth="1"/>
  </cols>
  <sheetData>
    <row r="1" spans="1:13" ht="18" x14ac:dyDescent="0.35">
      <c r="A1" s="16" t="s">
        <v>82</v>
      </c>
    </row>
    <row r="2" spans="1:13" ht="3.6" customHeight="1" x14ac:dyDescent="0.3"/>
    <row r="3" spans="1:13" ht="25.8" customHeight="1" x14ac:dyDescent="0.3">
      <c r="A3" s="26" t="s">
        <v>61</v>
      </c>
    </row>
    <row r="4" spans="1:13" ht="18" x14ac:dyDescent="0.35">
      <c r="A4" s="16"/>
      <c r="D4" s="25" t="s">
        <v>63</v>
      </c>
      <c r="E4" t="s">
        <v>66</v>
      </c>
    </row>
    <row r="5" spans="1:13" ht="15.6" x14ac:dyDescent="0.3">
      <c r="A5" s="27"/>
      <c r="B5" s="28"/>
      <c r="C5" s="24"/>
      <c r="D5" s="29" t="s">
        <v>62</v>
      </c>
      <c r="E5" s="31">
        <v>50</v>
      </c>
    </row>
    <row r="6" spans="1:13" ht="18" x14ac:dyDescent="0.35">
      <c r="A6" s="30"/>
      <c r="B6" s="28"/>
      <c r="C6" s="24"/>
      <c r="D6" s="29" t="s">
        <v>64</v>
      </c>
      <c r="E6" s="14">
        <f>50/9</f>
        <v>5.5555555555555554</v>
      </c>
    </row>
    <row r="7" spans="1:13" ht="18" x14ac:dyDescent="0.35">
      <c r="A7" s="38"/>
      <c r="B7" s="39"/>
      <c r="C7" s="40"/>
      <c r="D7" s="41" t="s">
        <v>65</v>
      </c>
      <c r="E7" s="37">
        <f>E6/2</f>
        <v>2.7777777777777777</v>
      </c>
      <c r="F7" s="42" t="s">
        <v>67</v>
      </c>
      <c r="G7" s="42"/>
      <c r="H7" s="42"/>
      <c r="I7" s="42"/>
      <c r="J7" s="42"/>
      <c r="K7" s="42"/>
    </row>
    <row r="8" spans="1:13" ht="4.8" customHeight="1" x14ac:dyDescent="0.35">
      <c r="A8" s="32"/>
      <c r="B8" s="33"/>
      <c r="C8" s="34"/>
      <c r="D8" s="35"/>
      <c r="E8" s="36"/>
    </row>
    <row r="9" spans="1:13" x14ac:dyDescent="0.3">
      <c r="I9" s="62" t="s">
        <v>47</v>
      </c>
      <c r="J9" s="63"/>
      <c r="K9" s="63"/>
      <c r="L9" s="63"/>
      <c r="M9" s="64"/>
    </row>
    <row r="10" spans="1:13" ht="43.2" customHeight="1" x14ac:dyDescent="0.3">
      <c r="A10" s="4" t="s">
        <v>24</v>
      </c>
      <c r="B10" s="4"/>
      <c r="C10" s="9" t="s">
        <v>37</v>
      </c>
      <c r="D10" s="9" t="s">
        <v>38</v>
      </c>
      <c r="E10" s="9" t="s">
        <v>45</v>
      </c>
      <c r="F10" s="9" t="s">
        <v>39</v>
      </c>
      <c r="G10" s="9" t="s">
        <v>40</v>
      </c>
      <c r="I10" s="9" t="s">
        <v>42</v>
      </c>
      <c r="J10" s="9" t="s">
        <v>43</v>
      </c>
      <c r="K10" s="9" t="s">
        <v>41</v>
      </c>
      <c r="L10" s="9" t="s">
        <v>46</v>
      </c>
      <c r="M10" s="9" t="s">
        <v>48</v>
      </c>
    </row>
    <row r="11" spans="1:13" ht="17.399999999999999" customHeight="1" x14ac:dyDescent="0.3">
      <c r="A11" s="4" t="s">
        <v>25</v>
      </c>
      <c r="B11" s="13" t="s">
        <v>32</v>
      </c>
      <c r="C11" s="14">
        <v>8</v>
      </c>
      <c r="D11" s="6">
        <v>1.5</v>
      </c>
      <c r="E11" s="14">
        <f>C11+D11</f>
        <v>9.5</v>
      </c>
      <c r="F11" s="6">
        <v>5</v>
      </c>
      <c r="G11" s="6">
        <f>F11*E11</f>
        <v>47.5</v>
      </c>
      <c r="I11" s="6">
        <v>3</v>
      </c>
      <c r="J11" s="6">
        <v>1</v>
      </c>
      <c r="K11" s="6">
        <v>2</v>
      </c>
      <c r="L11" s="6">
        <v>1</v>
      </c>
      <c r="M11" s="14">
        <f>SUM(I11:L11)*8</f>
        <v>56</v>
      </c>
    </row>
    <row r="12" spans="1:13" ht="17.399999999999999" customHeight="1" x14ac:dyDescent="0.3">
      <c r="A12" s="4" t="s">
        <v>26</v>
      </c>
      <c r="B12" s="13" t="s">
        <v>32</v>
      </c>
      <c r="C12" s="14">
        <v>8</v>
      </c>
      <c r="D12" s="6">
        <v>1.5</v>
      </c>
      <c r="E12" s="14">
        <f t="shared" ref="E12:E16" si="0">C12+D12</f>
        <v>9.5</v>
      </c>
      <c r="F12" s="6">
        <v>5</v>
      </c>
      <c r="G12" s="6">
        <f t="shared" ref="G12:G17" si="1">F12*E12</f>
        <v>47.5</v>
      </c>
      <c r="I12" s="6">
        <v>3</v>
      </c>
      <c r="J12" s="6">
        <v>1</v>
      </c>
      <c r="K12" s="6">
        <v>1</v>
      </c>
      <c r="L12" s="6">
        <v>0</v>
      </c>
      <c r="M12" s="14">
        <f t="shared" ref="M12:M16" si="2">SUM(I12:L12)*8</f>
        <v>40</v>
      </c>
    </row>
    <row r="13" spans="1:13" ht="17.399999999999999" customHeight="1" x14ac:dyDescent="0.3">
      <c r="A13" s="4" t="s">
        <v>27</v>
      </c>
      <c r="B13" s="13" t="s">
        <v>32</v>
      </c>
      <c r="C13" s="14">
        <v>8</v>
      </c>
      <c r="D13" s="6">
        <v>1.5</v>
      </c>
      <c r="E13" s="14">
        <f t="shared" si="0"/>
        <v>9.5</v>
      </c>
      <c r="F13" s="6">
        <v>5</v>
      </c>
      <c r="G13" s="6">
        <f t="shared" si="1"/>
        <v>47.5</v>
      </c>
      <c r="I13" s="6">
        <v>3</v>
      </c>
      <c r="J13" s="6">
        <v>1</v>
      </c>
      <c r="K13" s="6">
        <v>2</v>
      </c>
      <c r="L13" s="6">
        <v>1</v>
      </c>
      <c r="M13" s="14">
        <f t="shared" si="2"/>
        <v>56</v>
      </c>
    </row>
    <row r="14" spans="1:13" ht="17.399999999999999" customHeight="1" x14ac:dyDescent="0.3">
      <c r="A14" s="4" t="s">
        <v>28</v>
      </c>
      <c r="B14" s="13" t="s">
        <v>32</v>
      </c>
      <c r="C14" s="14">
        <v>8</v>
      </c>
      <c r="D14" s="6">
        <v>1.5</v>
      </c>
      <c r="E14" s="14">
        <f t="shared" si="0"/>
        <v>9.5</v>
      </c>
      <c r="F14" s="6">
        <v>5</v>
      </c>
      <c r="G14" s="6">
        <f t="shared" si="1"/>
        <v>47.5</v>
      </c>
      <c r="I14" s="6">
        <v>3</v>
      </c>
      <c r="J14" s="6">
        <v>1</v>
      </c>
      <c r="K14" s="6">
        <v>2</v>
      </c>
      <c r="L14" s="6">
        <v>1</v>
      </c>
      <c r="M14" s="14">
        <f t="shared" si="2"/>
        <v>56</v>
      </c>
    </row>
    <row r="15" spans="1:13" ht="17.399999999999999" customHeight="1" x14ac:dyDescent="0.3">
      <c r="A15" s="4" t="s">
        <v>29</v>
      </c>
      <c r="B15" s="13" t="s">
        <v>35</v>
      </c>
      <c r="C15" s="14">
        <v>10</v>
      </c>
      <c r="D15" s="6">
        <v>1.5</v>
      </c>
      <c r="E15" s="14">
        <f t="shared" si="0"/>
        <v>11.5</v>
      </c>
      <c r="F15" s="6">
        <v>6</v>
      </c>
      <c r="G15" s="14">
        <f t="shared" si="1"/>
        <v>69</v>
      </c>
      <c r="I15" s="6">
        <v>4</v>
      </c>
      <c r="J15" s="6">
        <v>2</v>
      </c>
      <c r="K15" s="6">
        <v>2</v>
      </c>
      <c r="L15" s="6">
        <v>1</v>
      </c>
      <c r="M15" s="14">
        <f t="shared" si="2"/>
        <v>72</v>
      </c>
    </row>
    <row r="16" spans="1:13" ht="17.399999999999999" customHeight="1" x14ac:dyDescent="0.3">
      <c r="A16" s="4" t="s">
        <v>30</v>
      </c>
      <c r="B16" s="13" t="s">
        <v>34</v>
      </c>
      <c r="C16" s="14">
        <v>7</v>
      </c>
      <c r="D16" s="6">
        <v>1.5</v>
      </c>
      <c r="E16" s="14">
        <f t="shared" si="0"/>
        <v>8.5</v>
      </c>
      <c r="F16" s="6">
        <v>6</v>
      </c>
      <c r="G16" s="14">
        <f t="shared" si="1"/>
        <v>51</v>
      </c>
      <c r="I16" s="6">
        <v>3</v>
      </c>
      <c r="J16" s="6">
        <v>1</v>
      </c>
      <c r="K16" s="6">
        <v>2</v>
      </c>
      <c r="L16" s="6">
        <v>1</v>
      </c>
      <c r="M16" s="14">
        <f t="shared" si="2"/>
        <v>56</v>
      </c>
    </row>
    <row r="17" spans="1:13" ht="17.399999999999999" customHeight="1" x14ac:dyDescent="0.3">
      <c r="A17" s="4" t="s">
        <v>31</v>
      </c>
      <c r="B17" s="4" t="s">
        <v>33</v>
      </c>
      <c r="C17" s="14">
        <v>0</v>
      </c>
      <c r="D17" s="6">
        <v>0</v>
      </c>
      <c r="E17" s="14">
        <v>0</v>
      </c>
      <c r="F17" s="6">
        <v>0</v>
      </c>
      <c r="G17" s="14">
        <f t="shared" si="1"/>
        <v>0</v>
      </c>
      <c r="I17" s="6">
        <v>0</v>
      </c>
      <c r="J17" s="6">
        <v>0</v>
      </c>
      <c r="K17" s="6">
        <v>0</v>
      </c>
      <c r="L17" s="6">
        <v>0</v>
      </c>
      <c r="M17" s="14">
        <v>0</v>
      </c>
    </row>
    <row r="18" spans="1:13" ht="17.399999999999999" customHeight="1" x14ac:dyDescent="0.3">
      <c r="A18" s="4"/>
      <c r="B18" s="15" t="s">
        <v>36</v>
      </c>
      <c r="C18" s="14">
        <f>SUM(C11:C17)</f>
        <v>49</v>
      </c>
      <c r="D18" s="14">
        <f>SUM(D11:D17)</f>
        <v>9</v>
      </c>
      <c r="E18" s="14">
        <f>SUM(E11:E17)</f>
        <v>58</v>
      </c>
      <c r="F18" s="14">
        <f>SUM(F11:F17)</f>
        <v>32</v>
      </c>
      <c r="G18" s="37">
        <f>SUM(G11:G17)</f>
        <v>310</v>
      </c>
      <c r="M18" s="37">
        <f>SUM(M11:M17)</f>
        <v>336</v>
      </c>
    </row>
  </sheetData>
  <mergeCells count="1">
    <mergeCell ref="I9:M9"/>
  </mergeCells>
  <phoneticPr fontId="2" type="noConversion"/>
  <printOptions horizontalCentered="1"/>
  <pageMargins left="0.2" right="0.2" top="1" bottom="0.2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198F-A0A5-49DB-AB82-9A729A7F3D4D}">
  <dimension ref="A1:H20"/>
  <sheetViews>
    <sheetView zoomScaleNormal="100" workbookViewId="0"/>
  </sheetViews>
  <sheetFormatPr defaultRowHeight="14.4" x14ac:dyDescent="0.3"/>
  <cols>
    <col min="1" max="2" width="10.33203125" customWidth="1"/>
    <col min="3" max="3" width="14.44140625" bestFit="1" customWidth="1"/>
    <col min="4" max="4" width="8.88671875" style="1"/>
    <col min="5" max="5" width="10.21875" customWidth="1"/>
    <col min="7" max="7" width="1.21875" customWidth="1"/>
    <col min="8" max="8" width="20" customWidth="1"/>
  </cols>
  <sheetData>
    <row r="1" spans="1:8" ht="18" x14ac:dyDescent="0.35">
      <c r="A1" s="16" t="s">
        <v>82</v>
      </c>
    </row>
    <row r="2" spans="1:8" ht="22.2" customHeight="1" x14ac:dyDescent="0.35">
      <c r="A2" s="16" t="s">
        <v>23</v>
      </c>
    </row>
    <row r="3" spans="1:8" x14ac:dyDescent="0.3">
      <c r="E3" s="62" t="s">
        <v>21</v>
      </c>
      <c r="F3" s="64"/>
      <c r="H3" s="46" t="s">
        <v>20</v>
      </c>
    </row>
    <row r="4" spans="1:8" ht="28.2" customHeight="1" x14ac:dyDescent="0.3">
      <c r="A4" s="4" t="s">
        <v>8</v>
      </c>
      <c r="B4" s="6" t="s">
        <v>58</v>
      </c>
      <c r="C4" s="6" t="s">
        <v>9</v>
      </c>
      <c r="D4" s="9" t="s">
        <v>10</v>
      </c>
      <c r="E4" s="9" t="s">
        <v>17</v>
      </c>
      <c r="F4" s="60" t="s">
        <v>19</v>
      </c>
      <c r="G4" s="10"/>
      <c r="H4" s="43" t="s">
        <v>22</v>
      </c>
    </row>
    <row r="5" spans="1:8" ht="16.8" customHeight="1" x14ac:dyDescent="0.3">
      <c r="A5" s="4" t="s">
        <v>0</v>
      </c>
      <c r="B5" s="53">
        <v>37288</v>
      </c>
      <c r="C5" s="4" t="s">
        <v>12</v>
      </c>
      <c r="D5" s="6">
        <v>39</v>
      </c>
      <c r="E5" s="7">
        <v>700000</v>
      </c>
      <c r="F5" s="61">
        <f>E5/(D5*52)</f>
        <v>345.16765285996053</v>
      </c>
      <c r="G5" s="11"/>
      <c r="H5" s="44">
        <v>1000000</v>
      </c>
    </row>
    <row r="6" spans="1:8" ht="16.8" customHeight="1" x14ac:dyDescent="0.3">
      <c r="A6" s="4" t="s">
        <v>1</v>
      </c>
      <c r="B6" s="53">
        <v>40304</v>
      </c>
      <c r="C6" s="4" t="s">
        <v>12</v>
      </c>
      <c r="D6" s="6">
        <v>38</v>
      </c>
      <c r="E6" s="7">
        <v>660000</v>
      </c>
      <c r="F6" s="61">
        <f t="shared" ref="F6:F9" si="0">E6/(D6*52)</f>
        <v>334.0080971659919</v>
      </c>
      <c r="G6" s="11"/>
      <c r="H6" s="44">
        <v>750000</v>
      </c>
    </row>
    <row r="7" spans="1:8" ht="16.8" customHeight="1" x14ac:dyDescent="0.3">
      <c r="A7" s="4" t="s">
        <v>2</v>
      </c>
      <c r="B7" s="53">
        <v>40030</v>
      </c>
      <c r="C7" s="4" t="s">
        <v>12</v>
      </c>
      <c r="D7" s="6">
        <v>32</v>
      </c>
      <c r="E7" s="7">
        <v>500000</v>
      </c>
      <c r="F7" s="61">
        <f t="shared" si="0"/>
        <v>300.48076923076923</v>
      </c>
      <c r="G7" s="11"/>
      <c r="H7" s="44">
        <v>500000</v>
      </c>
    </row>
    <row r="8" spans="1:8" ht="16.8" customHeight="1" x14ac:dyDescent="0.3">
      <c r="A8" s="4" t="s">
        <v>3</v>
      </c>
      <c r="B8" s="53">
        <v>42158</v>
      </c>
      <c r="C8" s="4" t="s">
        <v>12</v>
      </c>
      <c r="D8" s="6">
        <v>38</v>
      </c>
      <c r="E8" s="7">
        <v>350000</v>
      </c>
      <c r="F8" s="61">
        <f t="shared" si="0"/>
        <v>177.12550607287449</v>
      </c>
      <c r="G8" s="11"/>
      <c r="H8" s="44">
        <v>400000</v>
      </c>
    </row>
    <row r="9" spans="1:8" ht="16.8" customHeight="1" x14ac:dyDescent="0.3">
      <c r="A9" s="4" t="s">
        <v>4</v>
      </c>
      <c r="B9" s="53">
        <v>43709</v>
      </c>
      <c r="C9" s="4" t="s">
        <v>11</v>
      </c>
      <c r="D9" s="6">
        <v>18</v>
      </c>
      <c r="E9" s="7">
        <v>200000</v>
      </c>
      <c r="F9" s="61">
        <f t="shared" si="0"/>
        <v>213.67521367521368</v>
      </c>
      <c r="G9" s="11"/>
      <c r="H9" s="44">
        <v>300000</v>
      </c>
    </row>
    <row r="10" spans="1:8" ht="5.4" customHeight="1" x14ac:dyDescent="0.3">
      <c r="B10" s="1"/>
      <c r="E10" s="2"/>
      <c r="F10" s="2"/>
      <c r="G10" s="2"/>
      <c r="H10" s="45"/>
    </row>
    <row r="11" spans="1:8" ht="16.8" customHeight="1" x14ac:dyDescent="0.3">
      <c r="A11" s="4" t="s">
        <v>5</v>
      </c>
      <c r="B11" s="53">
        <v>37288</v>
      </c>
      <c r="C11" s="4" t="s">
        <v>13</v>
      </c>
      <c r="D11" s="6">
        <v>40</v>
      </c>
      <c r="E11" s="7">
        <v>12500</v>
      </c>
      <c r="F11" s="8">
        <f>E11/(D11*52)</f>
        <v>6.009615384615385</v>
      </c>
      <c r="G11" s="11"/>
      <c r="H11" s="44">
        <v>12500</v>
      </c>
    </row>
    <row r="12" spans="1:8" ht="16.8" customHeight="1" x14ac:dyDescent="0.3">
      <c r="A12" s="4" t="s">
        <v>16</v>
      </c>
      <c r="B12" s="6"/>
      <c r="C12" s="4" t="s">
        <v>14</v>
      </c>
      <c r="D12" s="6">
        <v>25</v>
      </c>
      <c r="E12" s="7"/>
      <c r="F12" s="7"/>
      <c r="G12" s="12"/>
      <c r="H12" s="44"/>
    </row>
    <row r="13" spans="1:8" ht="7.8" customHeight="1" x14ac:dyDescent="0.3">
      <c r="B13" s="1"/>
      <c r="E13" s="2"/>
      <c r="F13" s="2"/>
      <c r="G13" s="2"/>
      <c r="H13" s="45"/>
    </row>
    <row r="14" spans="1:8" x14ac:dyDescent="0.3">
      <c r="A14" s="4" t="s">
        <v>55</v>
      </c>
      <c r="B14" s="53">
        <v>40238</v>
      </c>
      <c r="C14" s="4" t="s">
        <v>56</v>
      </c>
      <c r="D14" s="6">
        <v>40</v>
      </c>
      <c r="E14" s="7">
        <v>0</v>
      </c>
      <c r="F14" s="7">
        <v>0</v>
      </c>
      <c r="G14" s="2"/>
      <c r="H14" s="44">
        <v>0</v>
      </c>
    </row>
    <row r="15" spans="1:8" ht="7.8" customHeight="1" x14ac:dyDescent="0.3">
      <c r="B15" s="1"/>
      <c r="E15" s="2"/>
      <c r="F15" s="2"/>
      <c r="G15" s="2"/>
      <c r="H15" s="45"/>
    </row>
    <row r="16" spans="1:8" ht="16.8" customHeight="1" x14ac:dyDescent="0.3">
      <c r="A16" s="4" t="s">
        <v>6</v>
      </c>
      <c r="B16" s="53">
        <v>43221</v>
      </c>
      <c r="C16" s="4" t="s">
        <v>44</v>
      </c>
      <c r="D16" s="6">
        <v>40</v>
      </c>
      <c r="E16" s="7">
        <v>500000</v>
      </c>
      <c r="F16" s="8">
        <f>E16/(D16*52)</f>
        <v>240.38461538461539</v>
      </c>
      <c r="G16" s="11"/>
      <c r="H16" s="44">
        <v>550000</v>
      </c>
    </row>
    <row r="17" spans="1:8" ht="16.8" customHeight="1" x14ac:dyDescent="0.3">
      <c r="A17" s="4" t="s">
        <v>7</v>
      </c>
      <c r="B17" s="53">
        <v>41805</v>
      </c>
      <c r="C17" s="4" t="s">
        <v>15</v>
      </c>
      <c r="D17" s="6">
        <v>48</v>
      </c>
      <c r="E17" s="7">
        <v>600000</v>
      </c>
      <c r="F17" s="8">
        <f>E17/(D17*52)</f>
        <v>240.38461538461539</v>
      </c>
      <c r="G17" s="11"/>
      <c r="H17" s="44">
        <v>1000000</v>
      </c>
    </row>
    <row r="18" spans="1:8" ht="7.8" customHeight="1" x14ac:dyDescent="0.3">
      <c r="B18" s="1"/>
      <c r="E18" s="2"/>
      <c r="F18" s="2"/>
      <c r="G18" s="2"/>
      <c r="H18" s="45"/>
    </row>
    <row r="19" spans="1:8" x14ac:dyDescent="0.3">
      <c r="A19" s="4" t="s">
        <v>18</v>
      </c>
      <c r="B19" s="53">
        <v>37288</v>
      </c>
      <c r="C19" s="4" t="s">
        <v>18</v>
      </c>
      <c r="D19" s="6">
        <v>49</v>
      </c>
      <c r="E19" s="7">
        <v>450000</v>
      </c>
      <c r="F19" s="7"/>
      <c r="G19" s="12"/>
      <c r="H19" s="44">
        <v>450000</v>
      </c>
    </row>
    <row r="20" spans="1:8" x14ac:dyDescent="0.3">
      <c r="C20" s="23" t="s">
        <v>57</v>
      </c>
      <c r="D20" s="1">
        <f>SUM(D5:D19)-D19-D14-D11-D12</f>
        <v>253</v>
      </c>
      <c r="E20" s="2">
        <f>SUM(E5:E19)</f>
        <v>3972500</v>
      </c>
      <c r="F20" s="3">
        <f>E20/(D20*52)</f>
        <v>301.95348130130736</v>
      </c>
      <c r="G20" s="3"/>
      <c r="H20" s="47"/>
    </row>
  </sheetData>
  <mergeCells count="1">
    <mergeCell ref="E3:F3"/>
  </mergeCells>
  <printOptions horizontalCentered="1"/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6BADE-2C01-4F63-B642-A7EC9D6791D3}">
  <sheetPr>
    <pageSetUpPr fitToPage="1"/>
  </sheetPr>
  <dimension ref="A1:M21"/>
  <sheetViews>
    <sheetView workbookViewId="0">
      <selection activeCell="O9" sqref="O9"/>
    </sheetView>
  </sheetViews>
  <sheetFormatPr defaultRowHeight="14.4" x14ac:dyDescent="0.3"/>
  <cols>
    <col min="1" max="1" width="8.88671875" customWidth="1"/>
    <col min="2" max="2" width="10.33203125" hidden="1" customWidth="1"/>
    <col min="3" max="3" width="14.44140625" bestFit="1" customWidth="1"/>
    <col min="4" max="4" width="9.88671875" customWidth="1"/>
    <col min="5" max="5" width="8.88671875" style="1"/>
    <col min="6" max="6" width="10.21875" hidden="1" customWidth="1"/>
    <col min="7" max="7" width="11.88671875" customWidth="1"/>
    <col min="8" max="8" width="1.21875" customWidth="1"/>
    <col min="9" max="9" width="16.33203125" customWidth="1"/>
    <col min="10" max="10" width="14.21875" customWidth="1"/>
    <col min="11" max="12" width="12.5546875" customWidth="1"/>
    <col min="13" max="13" width="13.44140625" customWidth="1"/>
    <col min="14" max="14" width="4" customWidth="1"/>
  </cols>
  <sheetData>
    <row r="1" spans="1:13" ht="18" x14ac:dyDescent="0.35">
      <c r="A1" s="16" t="s">
        <v>82</v>
      </c>
    </row>
    <row r="2" spans="1:13" ht="22.2" customHeight="1" x14ac:dyDescent="0.3">
      <c r="A2" s="22" t="s">
        <v>86</v>
      </c>
    </row>
    <row r="3" spans="1:13" x14ac:dyDescent="0.3">
      <c r="E3" s="20"/>
      <c r="F3" s="65" t="s">
        <v>21</v>
      </c>
      <c r="G3" s="66"/>
      <c r="I3" s="21" t="s">
        <v>20</v>
      </c>
      <c r="J3" s="21" t="s">
        <v>53</v>
      </c>
      <c r="K3" s="65" t="s">
        <v>54</v>
      </c>
      <c r="L3" s="67"/>
      <c r="M3" s="66"/>
    </row>
    <row r="4" spans="1:13" ht="42" customHeight="1" x14ac:dyDescent="0.3">
      <c r="A4" s="4" t="s">
        <v>8</v>
      </c>
      <c r="B4" s="4"/>
      <c r="C4" s="6" t="s">
        <v>9</v>
      </c>
      <c r="D4" s="9" t="s">
        <v>50</v>
      </c>
      <c r="E4" s="9" t="s">
        <v>10</v>
      </c>
      <c r="F4" s="9" t="s">
        <v>17</v>
      </c>
      <c r="G4" s="9" t="s">
        <v>68</v>
      </c>
      <c r="H4" s="10"/>
      <c r="I4" s="17" t="s">
        <v>22</v>
      </c>
      <c r="J4" s="17" t="s">
        <v>49</v>
      </c>
      <c r="K4" s="51" t="s">
        <v>83</v>
      </c>
      <c r="L4" s="50" t="s">
        <v>84</v>
      </c>
      <c r="M4" s="52" t="s">
        <v>85</v>
      </c>
    </row>
    <row r="5" spans="1:13" ht="16.8" customHeight="1" x14ac:dyDescent="0.3">
      <c r="A5" s="4" t="s">
        <v>0</v>
      </c>
      <c r="B5" s="5">
        <v>37288</v>
      </c>
      <c r="C5" s="4" t="s">
        <v>12</v>
      </c>
      <c r="D5" s="8">
        <v>18</v>
      </c>
      <c r="E5" s="6">
        <v>39</v>
      </c>
      <c r="F5" s="7">
        <v>700000</v>
      </c>
      <c r="G5" s="18">
        <f>F5/(E5*52)</f>
        <v>345.16765285996053</v>
      </c>
      <c r="H5" s="11"/>
      <c r="I5" s="7">
        <v>1000000</v>
      </c>
      <c r="J5" s="6">
        <v>1</v>
      </c>
      <c r="K5" s="8">
        <f>$E5*$D5</f>
        <v>702</v>
      </c>
      <c r="L5" s="8">
        <f t="shared" ref="L5:M8" si="0">$E5*$D5</f>
        <v>702</v>
      </c>
      <c r="M5" s="8">
        <f t="shared" si="0"/>
        <v>702</v>
      </c>
    </row>
    <row r="6" spans="1:13" ht="16.8" customHeight="1" x14ac:dyDescent="0.3">
      <c r="A6" s="4" t="s">
        <v>1</v>
      </c>
      <c r="B6" s="5">
        <v>40304</v>
      </c>
      <c r="C6" s="4" t="s">
        <v>12</v>
      </c>
      <c r="D6" s="8">
        <v>17.5</v>
      </c>
      <c r="E6" s="6">
        <v>38</v>
      </c>
      <c r="F6" s="7">
        <v>660000</v>
      </c>
      <c r="G6" s="18">
        <f>F6/(E6*52)</f>
        <v>334.0080971659919</v>
      </c>
      <c r="H6" s="11"/>
      <c r="I6" s="7">
        <v>750000</v>
      </c>
      <c r="J6" s="6">
        <v>1</v>
      </c>
      <c r="K6" s="8">
        <f t="shared" ref="K6" si="1">$E6*$D6</f>
        <v>665</v>
      </c>
      <c r="L6" s="8">
        <f t="shared" si="0"/>
        <v>665</v>
      </c>
      <c r="M6" s="8">
        <f t="shared" si="0"/>
        <v>665</v>
      </c>
    </row>
    <row r="7" spans="1:13" ht="16.8" customHeight="1" x14ac:dyDescent="0.3">
      <c r="A7" s="4" t="s">
        <v>2</v>
      </c>
      <c r="B7" s="5">
        <v>40030</v>
      </c>
      <c r="C7" s="4" t="s">
        <v>12</v>
      </c>
      <c r="D7" s="8">
        <v>17.5</v>
      </c>
      <c r="E7" s="6">
        <v>32</v>
      </c>
      <c r="F7" s="7">
        <v>500000</v>
      </c>
      <c r="G7" s="49">
        <f>F7/(E7*52)</f>
        <v>300.48076923076923</v>
      </c>
      <c r="H7" s="11"/>
      <c r="I7" s="7">
        <v>500000</v>
      </c>
      <c r="J7" s="6">
        <v>2</v>
      </c>
      <c r="K7" s="4"/>
      <c r="L7" s="8">
        <f t="shared" si="0"/>
        <v>560</v>
      </c>
      <c r="M7" s="8">
        <f t="shared" si="0"/>
        <v>560</v>
      </c>
    </row>
    <row r="8" spans="1:13" ht="16.8" customHeight="1" x14ac:dyDescent="0.3">
      <c r="A8" s="4" t="s">
        <v>3</v>
      </c>
      <c r="B8" s="5">
        <v>42158</v>
      </c>
      <c r="C8" s="4" t="s">
        <v>12</v>
      </c>
      <c r="D8" s="8">
        <v>15.5</v>
      </c>
      <c r="E8" s="6">
        <v>38</v>
      </c>
      <c r="F8" s="7">
        <v>350000</v>
      </c>
      <c r="G8" s="19">
        <f>F8/(E8*52)</f>
        <v>177.12550607287449</v>
      </c>
      <c r="H8" s="11"/>
      <c r="I8" s="7">
        <v>400000</v>
      </c>
      <c r="J8" s="6">
        <v>3</v>
      </c>
      <c r="K8" s="4"/>
      <c r="L8" s="4"/>
      <c r="M8" s="8">
        <f t="shared" si="0"/>
        <v>589</v>
      </c>
    </row>
    <row r="9" spans="1:13" ht="16.8" customHeight="1" x14ac:dyDescent="0.3">
      <c r="A9" s="4" t="s">
        <v>4</v>
      </c>
      <c r="B9" s="5">
        <v>43709</v>
      </c>
      <c r="C9" s="4" t="s">
        <v>11</v>
      </c>
      <c r="D9" s="8">
        <v>12</v>
      </c>
      <c r="E9" s="6">
        <v>18</v>
      </c>
      <c r="F9" s="7">
        <v>200000</v>
      </c>
      <c r="G9" s="19">
        <f>F9/(E9*52)</f>
        <v>213.67521367521368</v>
      </c>
      <c r="H9" s="11"/>
      <c r="I9" s="7">
        <v>300000</v>
      </c>
      <c r="J9" s="6">
        <v>3</v>
      </c>
      <c r="K9" s="4"/>
      <c r="L9" s="4"/>
      <c r="M9" s="8">
        <f t="shared" ref="K9:M14" si="2">$E9*$D9</f>
        <v>216</v>
      </c>
    </row>
    <row r="10" spans="1:13" ht="5.4" customHeight="1" x14ac:dyDescent="0.3">
      <c r="D10" s="2"/>
      <c r="F10" s="2"/>
      <c r="G10" s="2"/>
      <c r="H10" s="2"/>
      <c r="I10" s="2"/>
      <c r="J10" s="1"/>
    </row>
    <row r="11" spans="1:13" ht="16.8" customHeight="1" x14ac:dyDescent="0.3">
      <c r="A11" s="4" t="s">
        <v>5</v>
      </c>
      <c r="B11" s="5">
        <v>37288</v>
      </c>
      <c r="C11" s="4" t="s">
        <v>51</v>
      </c>
      <c r="D11" s="8">
        <v>21</v>
      </c>
      <c r="E11" s="6">
        <v>40</v>
      </c>
      <c r="F11" s="7">
        <v>12500</v>
      </c>
      <c r="G11" s="8">
        <f>F11/(E11*52)</f>
        <v>6.009615384615385</v>
      </c>
      <c r="H11" s="11"/>
      <c r="I11" s="7">
        <v>12500</v>
      </c>
      <c r="J11" s="6">
        <v>1</v>
      </c>
      <c r="K11" s="8">
        <f t="shared" si="2"/>
        <v>840</v>
      </c>
      <c r="L11" s="8">
        <f t="shared" si="2"/>
        <v>840</v>
      </c>
      <c r="M11" s="8">
        <f t="shared" si="2"/>
        <v>840</v>
      </c>
    </row>
    <row r="12" spans="1:13" ht="16.8" customHeight="1" x14ac:dyDescent="0.3">
      <c r="A12" s="4" t="s">
        <v>16</v>
      </c>
      <c r="B12" s="4"/>
      <c r="C12" s="4" t="s">
        <v>14</v>
      </c>
      <c r="D12" s="8">
        <v>12</v>
      </c>
      <c r="E12" s="6">
        <v>25</v>
      </c>
      <c r="F12" s="7"/>
      <c r="G12" s="7"/>
      <c r="H12" s="12"/>
      <c r="I12" s="7"/>
      <c r="J12" s="6">
        <v>3</v>
      </c>
      <c r="K12" s="4"/>
      <c r="L12" s="4"/>
      <c r="M12" s="8">
        <f t="shared" si="2"/>
        <v>300</v>
      </c>
    </row>
    <row r="13" spans="1:13" ht="7.8" customHeight="1" x14ac:dyDescent="0.3">
      <c r="D13" s="1"/>
      <c r="E13" s="2"/>
      <c r="F13" s="2"/>
      <c r="G13" s="2"/>
      <c r="H13" s="2"/>
    </row>
    <row r="14" spans="1:13" x14ac:dyDescent="0.3">
      <c r="A14" s="4" t="s">
        <v>55</v>
      </c>
      <c r="B14" s="5">
        <v>40238</v>
      </c>
      <c r="C14" s="4" t="s">
        <v>56</v>
      </c>
      <c r="D14" s="8">
        <v>24.5</v>
      </c>
      <c r="E14" s="6">
        <v>40</v>
      </c>
      <c r="F14" s="7">
        <v>0</v>
      </c>
      <c r="G14" s="6">
        <v>0</v>
      </c>
      <c r="H14" s="2">
        <v>0</v>
      </c>
      <c r="I14" s="7">
        <v>0</v>
      </c>
      <c r="J14" s="6">
        <v>1</v>
      </c>
      <c r="K14" s="8">
        <f t="shared" si="2"/>
        <v>980</v>
      </c>
      <c r="L14" s="8">
        <f t="shared" si="2"/>
        <v>980</v>
      </c>
      <c r="M14" s="8">
        <f t="shared" si="2"/>
        <v>980</v>
      </c>
    </row>
    <row r="15" spans="1:13" ht="7.8" customHeight="1" x14ac:dyDescent="0.3">
      <c r="D15" s="1"/>
      <c r="E15" s="2"/>
      <c r="F15" s="2"/>
      <c r="G15" s="2"/>
      <c r="H15" s="2"/>
    </row>
    <row r="16" spans="1:13" ht="16.8" customHeight="1" x14ac:dyDescent="0.3">
      <c r="A16" s="4" t="s">
        <v>6</v>
      </c>
      <c r="B16" s="5">
        <v>43221</v>
      </c>
      <c r="C16" s="4" t="s">
        <v>44</v>
      </c>
      <c r="D16" s="8">
        <v>20</v>
      </c>
      <c r="E16" s="6">
        <v>40</v>
      </c>
      <c r="F16" s="7">
        <v>500000</v>
      </c>
      <c r="G16" s="8">
        <f>F16/(E16*52)</f>
        <v>240.38461538461539</v>
      </c>
      <c r="H16" s="11"/>
      <c r="I16" s="7">
        <v>550000</v>
      </c>
      <c r="J16" s="6">
        <v>2</v>
      </c>
      <c r="K16" s="4"/>
      <c r="L16" s="8">
        <f t="shared" ref="L16:M16" si="3">$E16*$D16</f>
        <v>800</v>
      </c>
      <c r="M16" s="8">
        <f t="shared" si="3"/>
        <v>800</v>
      </c>
    </row>
    <row r="17" spans="1:13" ht="16.8" customHeight="1" x14ac:dyDescent="0.3">
      <c r="A17" s="4" t="s">
        <v>7</v>
      </c>
      <c r="B17" s="5">
        <v>41805</v>
      </c>
      <c r="C17" s="4" t="s">
        <v>15</v>
      </c>
      <c r="D17" s="8" t="s">
        <v>52</v>
      </c>
      <c r="E17" s="6">
        <v>48</v>
      </c>
      <c r="F17" s="7">
        <v>600000</v>
      </c>
      <c r="G17" s="8">
        <f>F17/(E17*52)</f>
        <v>240.38461538461539</v>
      </c>
      <c r="H17" s="11"/>
      <c r="I17" s="7">
        <v>1000000</v>
      </c>
      <c r="J17" s="6">
        <v>1</v>
      </c>
      <c r="K17" s="8">
        <v>1350</v>
      </c>
      <c r="L17" s="8">
        <v>1350</v>
      </c>
      <c r="M17" s="8">
        <v>1350</v>
      </c>
    </row>
    <row r="18" spans="1:13" ht="7.8" customHeight="1" x14ac:dyDescent="0.3">
      <c r="D18" s="2"/>
      <c r="F18" s="2"/>
      <c r="G18" s="2"/>
      <c r="H18" s="2"/>
      <c r="I18" s="2"/>
      <c r="J18" s="1"/>
    </row>
    <row r="19" spans="1:13" x14ac:dyDescent="0.3">
      <c r="A19" s="4" t="s">
        <v>18</v>
      </c>
      <c r="B19" s="5">
        <v>37288</v>
      </c>
      <c r="C19" s="4" t="s">
        <v>18</v>
      </c>
      <c r="D19" s="7"/>
      <c r="E19" s="6">
        <v>49</v>
      </c>
      <c r="F19" s="7">
        <v>450000</v>
      </c>
      <c r="G19" s="7"/>
      <c r="H19" s="12"/>
      <c r="I19" s="7">
        <v>450000</v>
      </c>
      <c r="J19" s="6">
        <v>1</v>
      </c>
      <c r="K19" s="4"/>
      <c r="L19" s="4"/>
      <c r="M19" s="4"/>
    </row>
    <row r="20" spans="1:13" x14ac:dyDescent="0.3">
      <c r="A20" s="27"/>
      <c r="B20" s="28"/>
      <c r="C20" s="48" t="s">
        <v>69</v>
      </c>
      <c r="D20" s="8"/>
      <c r="E20" s="6">
        <f>SUM(E5:E17)</f>
        <v>358</v>
      </c>
      <c r="F20" s="7">
        <f>SUM(F5:F19)</f>
        <v>3972500</v>
      </c>
      <c r="G20" s="18">
        <f>F20/(E20*52)</f>
        <v>213.39170605930383</v>
      </c>
      <c r="H20" s="3"/>
      <c r="I20" s="2"/>
      <c r="J20" s="4" t="s">
        <v>59</v>
      </c>
      <c r="K20" s="7">
        <f>SUM(K5:K19)</f>
        <v>4537</v>
      </c>
      <c r="L20" s="7">
        <f>SUM(L5:L19)</f>
        <v>5897</v>
      </c>
      <c r="M20" s="7">
        <f>SUM(M5:M19)</f>
        <v>7002</v>
      </c>
    </row>
    <row r="21" spans="1:13" x14ac:dyDescent="0.3">
      <c r="J21" s="4" t="s">
        <v>60</v>
      </c>
      <c r="K21" s="6">
        <f>E14+E17+E11+E6+E5</f>
        <v>205</v>
      </c>
      <c r="L21" s="6">
        <f>K21+E7+E16</f>
        <v>277</v>
      </c>
      <c r="M21" s="6">
        <f>L21+E8+E9+E12</f>
        <v>358</v>
      </c>
    </row>
  </sheetData>
  <mergeCells count="2">
    <mergeCell ref="F3:G3"/>
    <mergeCell ref="K3:M3"/>
  </mergeCells>
  <printOptions horizontalCentered="1"/>
  <pageMargins left="0.2" right="0.2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1A609-3B9D-4CC2-A75B-9A5794451E48}">
  <dimension ref="A1:H24"/>
  <sheetViews>
    <sheetView workbookViewId="0">
      <selection activeCell="A2" sqref="A2"/>
    </sheetView>
  </sheetViews>
  <sheetFormatPr defaultRowHeight="14.4" x14ac:dyDescent="0.3"/>
  <cols>
    <col min="1" max="2" width="10.33203125" customWidth="1"/>
    <col min="3" max="3" width="14.44140625" bestFit="1" customWidth="1"/>
    <col min="4" max="4" width="8.88671875" style="1"/>
    <col min="5" max="5" width="10.21875" customWidth="1"/>
    <col min="6" max="6" width="10" bestFit="1" customWidth="1"/>
    <col min="7" max="7" width="1.21875" customWidth="1"/>
    <col min="8" max="8" width="16.77734375" style="54" bestFit="1" customWidth="1"/>
  </cols>
  <sheetData>
    <row r="1" spans="1:8" ht="18" x14ac:dyDescent="0.35">
      <c r="A1" s="16" t="s">
        <v>87</v>
      </c>
    </row>
    <row r="2" spans="1:8" ht="22.2" customHeight="1" x14ac:dyDescent="0.35">
      <c r="A2" s="16"/>
    </row>
    <row r="3" spans="1:8" x14ac:dyDescent="0.3">
      <c r="E3" s="62" t="s">
        <v>21</v>
      </c>
      <c r="F3" s="64"/>
      <c r="H3" s="55" t="s">
        <v>76</v>
      </c>
    </row>
    <row r="4" spans="1:8" ht="28.2" customHeight="1" x14ac:dyDescent="0.3">
      <c r="A4" s="4" t="s">
        <v>8</v>
      </c>
      <c r="B4" s="6" t="s">
        <v>58</v>
      </c>
      <c r="C4" s="6" t="s">
        <v>9</v>
      </c>
      <c r="D4" s="9" t="s">
        <v>10</v>
      </c>
      <c r="E4" s="9" t="s">
        <v>17</v>
      </c>
      <c r="F4" s="9" t="s">
        <v>19</v>
      </c>
      <c r="G4" s="10"/>
      <c r="H4" s="56" t="s">
        <v>77</v>
      </c>
    </row>
    <row r="5" spans="1:8" ht="16.8" customHeight="1" x14ac:dyDescent="0.3">
      <c r="A5" s="4" t="s">
        <v>0</v>
      </c>
      <c r="B5" s="53">
        <v>37288</v>
      </c>
      <c r="C5" s="4" t="s">
        <v>12</v>
      </c>
      <c r="D5" s="6">
        <v>39</v>
      </c>
      <c r="E5" s="7">
        <v>700000</v>
      </c>
      <c r="F5" s="8">
        <f>E5/(D5*52)</f>
        <v>345.16765285996053</v>
      </c>
      <c r="G5" s="11"/>
      <c r="H5" s="57">
        <f>D5*25</f>
        <v>975</v>
      </c>
    </row>
    <row r="6" spans="1:8" ht="16.8" customHeight="1" x14ac:dyDescent="0.3">
      <c r="A6" s="4" t="s">
        <v>1</v>
      </c>
      <c r="B6" s="53">
        <v>40304</v>
      </c>
      <c r="C6" s="4" t="s">
        <v>12</v>
      </c>
      <c r="D6" s="6">
        <v>38</v>
      </c>
      <c r="E6" s="7">
        <v>660000</v>
      </c>
      <c r="F6" s="8">
        <f t="shared" ref="F6:F9" si="0">E6/(D6*52)</f>
        <v>334.0080971659919</v>
      </c>
      <c r="G6" s="11"/>
      <c r="H6" s="57">
        <f>D6*22</f>
        <v>836</v>
      </c>
    </row>
    <row r="7" spans="1:8" ht="16.8" customHeight="1" x14ac:dyDescent="0.3">
      <c r="A7" s="4" t="s">
        <v>2</v>
      </c>
      <c r="B7" s="53">
        <v>40030</v>
      </c>
      <c r="C7" s="4" t="s">
        <v>12</v>
      </c>
      <c r="D7" s="6">
        <v>32</v>
      </c>
      <c r="E7" s="7">
        <v>500000</v>
      </c>
      <c r="F7" s="8">
        <f t="shared" si="0"/>
        <v>300.48076923076923</v>
      </c>
      <c r="G7" s="11"/>
      <c r="H7" s="57">
        <f>D7*20</f>
        <v>640</v>
      </c>
    </row>
    <row r="8" spans="1:8" ht="16.8" customHeight="1" x14ac:dyDescent="0.3">
      <c r="A8" s="4" t="s">
        <v>4</v>
      </c>
      <c r="B8" s="53">
        <v>43709</v>
      </c>
      <c r="C8" s="4" t="s">
        <v>11</v>
      </c>
      <c r="D8" s="6">
        <v>18</v>
      </c>
      <c r="E8" s="7">
        <v>200000</v>
      </c>
      <c r="F8" s="8">
        <f t="shared" si="0"/>
        <v>213.67521367521368</v>
      </c>
      <c r="G8" s="11"/>
      <c r="H8" s="57">
        <f>D8*16.5</f>
        <v>297</v>
      </c>
    </row>
    <row r="9" spans="1:8" ht="16.8" customHeight="1" x14ac:dyDescent="0.3">
      <c r="A9" s="33"/>
      <c r="B9" s="58"/>
      <c r="C9" s="33"/>
      <c r="D9" s="34">
        <f>SUM(D5:D8)</f>
        <v>127</v>
      </c>
      <c r="E9" s="12">
        <f>SUM(E5:E8)</f>
        <v>2060000</v>
      </c>
      <c r="F9" s="11">
        <f t="shared" si="0"/>
        <v>311.93216232586309</v>
      </c>
      <c r="G9" s="11"/>
      <c r="H9" s="18">
        <f>SUM(H5:H8)</f>
        <v>2748</v>
      </c>
    </row>
    <row r="10" spans="1:8" ht="5.4" customHeight="1" x14ac:dyDescent="0.3">
      <c r="B10" s="1"/>
      <c r="E10" s="2"/>
      <c r="F10" s="2"/>
      <c r="G10" s="2"/>
      <c r="H10" s="47"/>
    </row>
    <row r="11" spans="1:8" ht="16.8" customHeight="1" x14ac:dyDescent="0.3">
      <c r="A11" s="4" t="s">
        <v>73</v>
      </c>
      <c r="B11" s="53">
        <v>37288</v>
      </c>
      <c r="C11" s="4" t="s">
        <v>79</v>
      </c>
      <c r="D11" s="6">
        <v>40</v>
      </c>
      <c r="E11" s="7">
        <v>12500</v>
      </c>
      <c r="F11" s="8">
        <f t="shared" ref="F11:F16" si="1">E11/(D11*52)</f>
        <v>6.009615384615385</v>
      </c>
      <c r="G11" s="11"/>
      <c r="H11" s="57">
        <f>D11*25</f>
        <v>1000</v>
      </c>
    </row>
    <row r="12" spans="1:8" ht="16.8" customHeight="1" x14ac:dyDescent="0.3">
      <c r="A12" s="4" t="s">
        <v>71</v>
      </c>
      <c r="B12" s="53">
        <v>43040</v>
      </c>
      <c r="C12" s="4" t="s">
        <v>80</v>
      </c>
      <c r="D12" s="6">
        <v>30</v>
      </c>
      <c r="E12" s="7">
        <v>0</v>
      </c>
      <c r="F12" s="8">
        <f t="shared" si="1"/>
        <v>0</v>
      </c>
      <c r="G12" s="11"/>
      <c r="H12" s="57">
        <f>D12*15</f>
        <v>450</v>
      </c>
    </row>
    <row r="13" spans="1:8" ht="16.8" customHeight="1" x14ac:dyDescent="0.3">
      <c r="A13" s="4" t="s">
        <v>72</v>
      </c>
      <c r="B13" s="53">
        <v>43363</v>
      </c>
      <c r="C13" s="4" t="s">
        <v>14</v>
      </c>
      <c r="D13" s="6">
        <v>20</v>
      </c>
      <c r="E13" s="7">
        <v>0</v>
      </c>
      <c r="F13" s="8">
        <f t="shared" si="1"/>
        <v>0</v>
      </c>
      <c r="G13" s="11"/>
      <c r="H13" s="57">
        <f>D13*12.5</f>
        <v>250</v>
      </c>
    </row>
    <row r="14" spans="1:8" ht="16.8" customHeight="1" x14ac:dyDescent="0.3">
      <c r="A14" s="4" t="s">
        <v>70</v>
      </c>
      <c r="B14" s="53">
        <v>43709</v>
      </c>
      <c r="C14" s="4" t="s">
        <v>14</v>
      </c>
      <c r="D14" s="6">
        <v>15</v>
      </c>
      <c r="E14" s="7">
        <v>0</v>
      </c>
      <c r="F14" s="8">
        <f t="shared" si="1"/>
        <v>0</v>
      </c>
      <c r="G14" s="11"/>
      <c r="H14" s="57">
        <f>D14*12.5</f>
        <v>187.5</v>
      </c>
    </row>
    <row r="15" spans="1:8" ht="16.8" customHeight="1" x14ac:dyDescent="0.3">
      <c r="A15" s="4" t="s">
        <v>81</v>
      </c>
      <c r="B15" s="53">
        <v>37288</v>
      </c>
      <c r="C15" s="4" t="s">
        <v>74</v>
      </c>
      <c r="D15" s="6">
        <v>10</v>
      </c>
      <c r="E15" s="7">
        <v>0</v>
      </c>
      <c r="F15" s="8">
        <f t="shared" si="1"/>
        <v>0</v>
      </c>
      <c r="G15" s="11"/>
      <c r="H15" s="57">
        <f>D15*12.5</f>
        <v>125</v>
      </c>
    </row>
    <row r="16" spans="1:8" ht="16.8" customHeight="1" x14ac:dyDescent="0.3">
      <c r="A16" s="4" t="s">
        <v>78</v>
      </c>
      <c r="B16" s="53">
        <v>43739</v>
      </c>
      <c r="C16" s="4" t="s">
        <v>75</v>
      </c>
      <c r="D16" s="6">
        <v>25</v>
      </c>
      <c r="E16" s="7">
        <v>5000</v>
      </c>
      <c r="F16" s="8">
        <f t="shared" si="1"/>
        <v>3.8461538461538463</v>
      </c>
      <c r="G16" s="12"/>
      <c r="H16" s="57">
        <f>D16*12.5</f>
        <v>312.5</v>
      </c>
    </row>
    <row r="17" spans="1:8" ht="16.8" customHeight="1" x14ac:dyDescent="0.3">
      <c r="A17" s="33"/>
      <c r="B17" s="34"/>
      <c r="C17" s="33"/>
      <c r="D17" s="34">
        <f>SUM(D11:D16)</f>
        <v>140</v>
      </c>
      <c r="E17" s="12"/>
      <c r="F17" s="11"/>
      <c r="G17" s="12"/>
      <c r="H17" s="19">
        <f>SUM(H11:H16)</f>
        <v>2325</v>
      </c>
    </row>
    <row r="18" spans="1:8" ht="7.8" customHeight="1" x14ac:dyDescent="0.3">
      <c r="B18" s="1"/>
      <c r="E18" s="2"/>
      <c r="F18" s="2"/>
      <c r="G18" s="2"/>
      <c r="H18" s="47"/>
    </row>
    <row r="19" spans="1:8" x14ac:dyDescent="0.3">
      <c r="A19" s="4" t="s">
        <v>55</v>
      </c>
      <c r="B19" s="53">
        <v>40238</v>
      </c>
      <c r="C19" s="4" t="s">
        <v>56</v>
      </c>
      <c r="D19" s="6">
        <v>40</v>
      </c>
      <c r="E19" s="7">
        <v>0</v>
      </c>
      <c r="F19" s="7">
        <v>0</v>
      </c>
      <c r="G19" s="2"/>
      <c r="H19" s="57">
        <f t="shared" ref="H19" si="2">D19*25</f>
        <v>1000</v>
      </c>
    </row>
    <row r="20" spans="1:8" ht="7.8" customHeight="1" x14ac:dyDescent="0.3">
      <c r="B20" s="1"/>
      <c r="E20" s="2"/>
      <c r="F20" s="2"/>
      <c r="G20" s="2"/>
      <c r="H20" s="47"/>
    </row>
    <row r="21" spans="1:8" ht="16.8" customHeight="1" x14ac:dyDescent="0.3">
      <c r="A21" s="4" t="s">
        <v>7</v>
      </c>
      <c r="B21" s="53">
        <v>41805</v>
      </c>
      <c r="C21" s="4" t="s">
        <v>15</v>
      </c>
      <c r="D21" s="6">
        <v>48</v>
      </c>
      <c r="E21" s="7">
        <v>600000</v>
      </c>
      <c r="F21" s="8">
        <f>E21/(D21*52)</f>
        <v>240.38461538461539</v>
      </c>
      <c r="G21" s="11"/>
      <c r="H21" s="57">
        <f t="shared" ref="H21" si="3">D21*25</f>
        <v>1200</v>
      </c>
    </row>
    <row r="22" spans="1:8" ht="7.8" customHeight="1" x14ac:dyDescent="0.3">
      <c r="B22" s="1"/>
      <c r="E22" s="2"/>
      <c r="F22" s="2"/>
      <c r="G22" s="2"/>
      <c r="H22" s="47"/>
    </row>
    <row r="23" spans="1:8" x14ac:dyDescent="0.3">
      <c r="A23" s="4" t="s">
        <v>18</v>
      </c>
      <c r="B23" s="53">
        <v>37288</v>
      </c>
      <c r="C23" s="4" t="s">
        <v>18</v>
      </c>
      <c r="D23" s="6">
        <v>49</v>
      </c>
      <c r="E23" s="7">
        <v>450000</v>
      </c>
      <c r="F23" s="7"/>
      <c r="G23" s="12"/>
      <c r="H23" s="59"/>
    </row>
    <row r="24" spans="1:8" x14ac:dyDescent="0.3">
      <c r="C24" s="23"/>
      <c r="D24" s="1">
        <f>SUM(D5:D23)-D9-D17</f>
        <v>404</v>
      </c>
      <c r="E24" s="2">
        <f>SUM(E5:E23)-E9</f>
        <v>3127500</v>
      </c>
      <c r="F24" s="3">
        <f>E24/(D24*52)</f>
        <v>148.87185833968013</v>
      </c>
      <c r="G24" s="3"/>
      <c r="H24" s="57">
        <f>H21+H19+H17+H9</f>
        <v>7273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Staffing Needs</vt:lpstr>
      <vt:lpstr>Capacity</vt:lpstr>
      <vt:lpstr>PR Expense Strategy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gkram</dc:creator>
  <cp:lastModifiedBy>gkram</cp:lastModifiedBy>
  <cp:lastPrinted>2020-04-14T02:17:43Z</cp:lastPrinted>
  <dcterms:created xsi:type="dcterms:W3CDTF">2020-04-13T17:43:25Z</dcterms:created>
  <dcterms:modified xsi:type="dcterms:W3CDTF">2020-05-04T19:46:58Z</dcterms:modified>
</cp:coreProperties>
</file>